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لجان وجمعيات\1الحسابات الختامية\0-2023\دخنة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D169" i="1" s="1"/>
  <c r="E167" i="1"/>
  <c r="D167" i="1" s="1"/>
  <c r="E165" i="1"/>
  <c r="E163" i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3" i="1"/>
  <c r="D164" i="1"/>
  <c r="D165" i="1"/>
  <c r="D166" i="1"/>
  <c r="D168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<sst xmlns="http://schemas.openxmlformats.org/spreadsheetml/2006/main" count="554" uniqueCount="447">
  <si>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</si>
  <si>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</si>
  <si>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</si>
  <si>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</si>
  <si>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</si>
  <si>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</si>
  <si>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</si>
  <si>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</si>
  <si>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</si>
  <si>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</si>
  <si>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</si>
  <si>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</si>
  <si>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</si>
  <si>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</si>
  <si>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</si>
  <si>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</si>
  <si>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</si>
  <si>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</si>
  <si>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</si>
  <si>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</si>
  <si>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</si>
  <si>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</si>
  <si>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</si>
  <si>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</si>
  <si>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</si>
  <si>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</si>
  <si>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</si>
  <si>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</si>
  <si>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</si>
  <si>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</si>
  <si>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</si>
  <si>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</si>
  <si>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</si>
  <si>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</si>
  <si>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</si>
  <si>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</si>
  <si>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</si>
  <si>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</si>
  <si>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</si>
  <si>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</si>
  <si>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</si>
  <si>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</si>
  <si>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</si>
  <si>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</si>
  <si>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</si>
  <si>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</si>
  <si>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</si>
  <si>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</si>
  <si>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</si>
  <si>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</si>
  <si>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</si>
  <si>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</si>
  <si>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</si>
  <si>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</si>
  <si>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</si>
  <si>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</si>
  <si>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</si>
  <si>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</si>
  <si>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</si>
  <si>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</si>
  <si>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</si>
  <si>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</si>
  <si>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</si>
  <si>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</si>
  <si>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</si>
  <si>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</si>
  <si>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</si>
  <si>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</si>
  <si>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</si>
  <si>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</si>
  <si>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</si>
  <si>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</si>
  <si>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</si>
  <si>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</si>
  <si>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</si>
  <si>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</si>
  <si>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</si>
  <si>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</si>
  <si>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</si>
  <si>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</si>
  <si>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</si>
  <si>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</si>
  <si>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</si>
  <si>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</si>
  <si>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</si>
  <si>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</si>
  <si>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</si>
  <si>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</si>
  <si>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</si>
  <si>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</si>
  <si>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</si>
  <si>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</si>
  <si>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</si>
  <si>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</si>
  <si>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</si>
  <si>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</si>
  <si>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</si>
  <si>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</si>
  <si>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</si>
  <si>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</si>
  <si>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</si>
  <si>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</si>
  <si>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</si>
  <si>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</si>
  <si>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</si>
  <si>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</si>
  <si>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</si>
  <si>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</si>
  <si>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</si>
  <si>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</si>
  <si>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</si>
  <si>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</si>
  <si>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</si>
  <si>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</si>
  <si>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</si>
  <si>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</si>
  <si>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</si>
  <si>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</si>
  <si>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</si>
  <si>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</si>
  <si>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</si>
  <si>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</si>
  <si>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</si>
  <si>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</si>
  <si>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</si>
  <si>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</si>
  <si>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</si>
  <si>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</si>
  <si>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</si>
  <si>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</si>
  <si>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</si>
  <si>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</si>
  <si>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</si>
  <si>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</si>
  <si>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</si>
  <si>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</si>
  <si>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</si>
  <si>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</si>
  <si>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</si>
  <si>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</si>
  <si>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</si>
  <si>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</si>
  <si>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</si>
  <si>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</si>
  <si>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</si>
  <si>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</si>
  <si>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</si>
  <si>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</si>
  <si>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</si>
  <si>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</si>
  <si>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</si>
  <si>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</si>
  <si>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</si>
  <si>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</si>
  <si>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</si>
  <si>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</si>
  <si>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</si>
  <si>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</si>
  <si>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</si>
  <si>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</si>
  <si>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</si>
  <si>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</si>
  <si>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</si>
  <si>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</si>
  <si>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</si>
  <si>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</si>
  <si>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</si>
  <si>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</si>
  <si>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</si>
  <si>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</si>
  <si>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</si>
  <si>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</si>
  <si>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</si>
  <si>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</si>
  <si>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</si>
  <si>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</si>
  <si>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</si>
  <si>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</si>
  <si>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</si>
  <si>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</si>
  <si>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</si>
  <si>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</si>
  <si>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</si>
  <si>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</si>
  <si>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</si>
  <si>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</si>
  <si>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</si>
  <si>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</si>
  <si>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</si>
  <si>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</si>
  <si>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</si>
  <si>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</si>
  <si>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</si>
  <si>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</si>
  <si>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</si>
  <si>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</si>
  <si>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</si>
  <si>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</si>
  <si>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</si>
  <si>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</si>
  <si>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</si>
  <si>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</si>
  <si>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</si>
  <si>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</si>
  <si>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</si>
  <si>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</si>
  <si>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</si>
  <si>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</si>
  <si>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</si>
  <si>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</si>
  <si>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</si>
  <si>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</si>
  <si>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</si>
  <si>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</si>
  <si>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</si>
  <si>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</si>
  <si>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</si>
  <si>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</si>
  <si>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</si>
  <si>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</si>
  <si>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</si>
  <si>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</si>
  <si>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</si>
  <si>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</si>
  <si>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</si>
  <si>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</si>
  <si>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</si>
  <si>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</si>
  <si>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</si>
  <si>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</si>
  <si>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</si>
  <si>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</si>
  <si>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</si>
  <si>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</si>
  <si>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</si>
  <si>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</si>
  <si>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</si>
  <si>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</si>
  <si>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</si>
  <si>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</si>
  <si>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</si>
  <si>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</si>
  <si>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</si>
  <si>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</si>
  <si>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</si>
  <si>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</si>
  <si>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</si>
  <si>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</si>
  <si>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</si>
  <si>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</si>
  <si>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</si>
  <si>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</si>
  <si>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</si>
  <si>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</si>
  <si>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</si>
  <si>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</si>
  <si>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</si>
  <si>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</si>
  <si>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</si>
  <si>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</si>
  <si>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</si>
  <si>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</si>
  <si>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</si>
  <si>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</si>
  <si>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</si>
  <si>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</si>
  <si>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</si>
  <si>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</si>
  <si>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</si>
  <si>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</si>
  <si>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</si>
  <si>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</si>
  <si>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</si>
  <si>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</si>
  <si>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</si>
  <si>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</si>
  <si>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</si>
  <si>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</si>
  <si>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</si>
  <si>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</si>
  <si>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</si>
  <si>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</si>
  <si>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</si>
  <si>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</si>
  <si>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</si>
  <si>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</si>
  <si>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</si>
  <si>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</si>
  <si>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</si>
  <si>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</si>
  <si>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</si>
  <si>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</si>
  <si>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</si>
  <si>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</si>
  <si>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</si>
  <si>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</si>
  <si>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</si>
  <si>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</si>
  <si>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</si>
  <si>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</si>
  <si>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</si>
  <si>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</si>
  <si>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</si>
  <si>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</si>
  <si>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</si>
  <si>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</si>
  <si>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</si>
  <si>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</si>
  <si>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</si>
  <si>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</si>
  <si>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</si>
  <si>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</si>
  <si>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</si>
  <si>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</si>
  <si>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</si>
  <si>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</si>
  <si>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</si>
  <si>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</si>
  <si>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</si>
  <si>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</si>
  <si>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</si>
  <si>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</si>
  <si>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</si>
  <si>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</si>
  <si>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</si>
  <si>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</si>
  <si>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</si>
  <si>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</si>
  <si>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</si>
  <si>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</si>
  <si>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</si>
  <si>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</si>
  <si>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</si>
  <si>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</si>
  <si>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</si>
  <si>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</si>
  <si>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</si>
  <si>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</si>
  <si>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</si>
  <si>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</si>
  <si>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</si>
  <si>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</si>
  <si>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</si>
  <si>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</si>
  <si>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</si>
  <si>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</si>
  <si>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</si>
  <si>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</si>
  <si>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</si>
  <si>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</si>
  <si>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</si>
  <si>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</si>
  <si>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</si>
  <si>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</si>
  <si>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</si>
  <si>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</si>
  <si>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</si>
  <si>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</si>
  <si>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</si>
  <si>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</si>
  <si>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</si>
  <si>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</si>
  <si>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</si>
  <si>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</si>
  <si>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</si>
  <si>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</si>
  <si>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</si>
  <si>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</si>
  <si>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</si>
  <si>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</si>
  <si>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</si>
  <si>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</si>
  <si>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</si>
  <si>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</si>
  <si>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</si>
  <si>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</si>
  <si>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</si>
  <si>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</si>
  <si>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</si>
  <si>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</si>
  <si>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</si>
  <si>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</si>
  <si>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</si>
  <si>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</si>
  <si>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</si>
  <si>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</si>
  <si>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</si>
  <si>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</si>
  <si>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</si>
  <si>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</si>
  <si>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</si>
  <si>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</si>
  <si>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</si>
  <si>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</si>
  <si>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</si>
  <si>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</si>
  <si>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</si>
  <si>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</si>
  <si>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</si>
  <si>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</si>
  <si>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</si>
  <si>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</si>
  <si>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</si>
  <si>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</si>
  <si>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</si>
  <si>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</si>
  <si>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</si>
  <si>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</si>
  <si>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</si>
  <si>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</si>
  <si>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</si>
  <si>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</si>
  <si>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</si>
  <si>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</si>
  <si>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</si>
  <si>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</si>
  <si>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</si>
  <si>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</si>
  <si>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</si>
  <si>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</si>
  <si>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</si>
  <si>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</si>
  <si>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</si>
  <si>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</si>
  <si>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</si>
  <si>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</si>
  <si>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</si>
  <si>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</si>
  <si>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</si>
  <si>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</si>
  <si>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</si>
  <si>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</si>
  <si>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</si>
  <si>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</si>
  <si>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</si>
  <si>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</si>
  <si>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</si>
  <si>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</si>
  <si>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</si>
  <si>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</si>
  <si>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</si>
  <si>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</si>
  <si>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</si>
  <si>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2023      الى 30 / 9 / 2023    </t>
  </si>
  <si>
    <t xml:space="preserve">تقرير بالأصول الثابتة بتاريخ 30 /  9 /   2023م </t>
  </si>
  <si>
    <t>تقرير بالإلتزامات وصافي اًلأصول بتاريخ 30 /  9 /    2023م</t>
  </si>
  <si>
    <t xml:space="preserve">تقرير إيرادات ومصروفات البرامج والأنشطة المقيدة للفترة من 1 /  7 / 2023م      الى  30 / 9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</si>
</sst>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8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A2" sqref="A2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473916.75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G9" sqref="G9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75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5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9.25" thickBot="1">
      <c r="B10" s="85">
        <v>31105</v>
      </c>
      <c r="C10" s="3" t="s">
        <v>214</v>
      </c>
      <c r="D10" s="219"/>
      <c r="E10" s="219"/>
      <c r="F10" s="219"/>
      <c r="G10" s="297">
        <v>72000</v>
      </c>
      <c r="H10" s="219"/>
      <c r="I10" s="217"/>
      <c r="J10" s="219"/>
      <c r="K10" s="219"/>
      <c r="L10" s="219"/>
      <c r="N10" s="141">
        <f t="shared" si="0"/>
        <v>72000</v>
      </c>
      <c r="O10" s="141">
        <f t="shared" si="1"/>
        <v>0</v>
      </c>
      <c r="P10" s="141">
        <f t="shared" si="2"/>
        <v>72000</v>
      </c>
    </row>
    <row r="11" spans="2:16" ht="23.25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72000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72000</v>
      </c>
      <c r="O12" s="6">
        <f t="shared" si="1"/>
        <v>0</v>
      </c>
      <c r="P12" s="6">
        <f t="shared" si="2"/>
        <v>72000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17">
        <v>3000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3000</v>
      </c>
      <c r="P18" s="141">
        <f t="shared" si="2"/>
        <v>3000</v>
      </c>
    </row>
    <row r="19" spans="2:16" ht="28.5" thickBot="1">
      <c r="B19" s="7"/>
      <c r="C19" s="7" t="s">
        <v>83</v>
      </c>
      <c r="D19" s="152">
        <f>SUM(D14:D18)</f>
        <v>0</v>
      </c>
      <c r="E19" s="152">
        <f t="shared" ref="E19:L19" si="4">SUM(E14:E18)</f>
        <v>3000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3000</v>
      </c>
      <c r="P19" s="6">
        <f t="shared" si="2"/>
        <v>3000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0</v>
      </c>
      <c r="E26" s="153">
        <f t="shared" ref="E26:L26" si="6">E12+E19+E25</f>
        <v>3000</v>
      </c>
      <c r="F26" s="153">
        <f t="shared" si="6"/>
        <v>0</v>
      </c>
      <c r="G26" s="153">
        <f t="shared" si="6"/>
        <v>72000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72000</v>
      </c>
      <c r="O26" s="9">
        <f t="shared" si="1"/>
        <v>3000</v>
      </c>
      <c r="P26" s="9">
        <f t="shared" si="2"/>
        <v>75000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36" activePane="bottomRight" state="frozen"/>
      <selection pane="topRight" activeCell="M1" sqref="M1"/>
      <selection pane="bottomLeft" activeCell="A5" sqref="A5"/>
      <selection pane="bottomRight" activeCell="C249" sqref="C249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52826.75</v>
      </c>
      <c r="E5" s="223">
        <f>E6</f>
        <v>5826.75</v>
      </c>
      <c r="F5" s="224">
        <f>F210</f>
        <v>47000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5826.75</v>
      </c>
      <c r="E6" s="226">
        <f>E7+E38+E134+E190</f>
        <v>5826.75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5826.75</v>
      </c>
      <c r="E134" s="226">
        <f>SUM(E135,E137,E144,E150,E155,E157,E159,E161,E163,E165,E167,E169,E171,E183)</f>
        <v>5826.75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2260.84</v>
      </c>
      <c r="E137" s="226">
        <f>SUM(E138:E143)</f>
        <v>2260.84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2260.84</v>
      </c>
      <c r="E139" s="226">
        <v>2260.84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1549.2</v>
      </c>
      <c r="E155" s="226">
        <f>E156</f>
        <v>1549.2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1549.2</v>
      </c>
      <c r="E156" s="226">
        <v>1549.2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1341.71</v>
      </c>
      <c r="E157" s="226">
        <f>E158</f>
        <v>1341.71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1341.71</v>
      </c>
      <c r="E158" s="226">
        <v>1341.71</v>
      </c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675</v>
      </c>
      <c r="E169" s="226">
        <f>E170</f>
        <v>675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675</v>
      </c>
      <c r="E170" s="226">
        <v>675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47000</v>
      </c>
      <c r="E210" s="228"/>
      <c r="F210" s="227">
        <f>SUM(F211,F249)</f>
        <v>47000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47000</v>
      </c>
      <c r="E211" s="232"/>
      <c r="F211" s="227">
        <f>SUM(F212,F214,F223,F232,F238)</f>
        <v>47000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47000</v>
      </c>
      <c r="E238" s="232"/>
      <c r="F238" s="227">
        <f>SUM(F239:F248)</f>
        <v>47000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47000</v>
      </c>
      <c r="E245" s="232"/>
      <c r="F245" s="227">
        <v>47000</v>
      </c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52826.75</v>
      </c>
      <c r="E293" s="243">
        <f>E5</f>
        <v>5826.75</v>
      </c>
      <c r="F293" s="243">
        <f>F210</f>
        <v>47000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9" workbookViewId="0">
      <selection activeCell="D7" sqref="D7"/>
    </sheetView>
  </sheetViews>
  <sheetFormatPr defaultRowHeight="14.25"/>
  <cols>
    <col min="3" max="3" width="44.375" customWidth="1"/>
    <col min="4" max="4" width="11.625" customWidth="1"/>
    <col min="5" max="5" width="12.5" customWidth="1"/>
    <col min="6" max="6" width="17.625" customWidth="1"/>
  </cols>
  <sheetData>
    <row r="2" spans="2:6" ht="20.25">
      <c r="B2" s="284" t="s">
        <v>444</v>
      </c>
      <c r="C2" s="284"/>
      <c r="D2" s="284"/>
      <c r="E2" s="284"/>
      <c r="F2" s="284"/>
    </row>
    <row r="3" spans="2:6" ht="15" thickBot="1"/>
    <row r="4" spans="2:6" ht="24.75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5">
        <v>194885</v>
      </c>
      <c r="E7" s="295">
        <v>166885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194885</v>
      </c>
      <c r="E15" s="161">
        <f>SUM(E7:E14)</f>
        <v>166885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6">
        <v>391831</v>
      </c>
      <c r="E17" s="296">
        <v>391831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391831</v>
      </c>
      <c r="E22" s="161">
        <f>SUM(E17:E21)</f>
        <v>391831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586716</v>
      </c>
      <c r="E33" s="166">
        <f>E15+E22+E31</f>
        <v>558716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3" zoomScale="96" zoomScaleNormal="96" workbookViewId="0">
      <selection activeCell="F25" sqref="F25:F26"/>
    </sheetView>
  </sheetViews>
  <sheetFormatPr defaultRowHeight="14.25"/>
  <cols>
    <col min="3" max="3" width="8.125" bestFit="1" customWidth="1"/>
    <col min="4" max="4" width="33.375" customWidth="1"/>
    <col min="5" max="5" width="13.125" customWidth="1"/>
    <col min="6" max="6" width="14.625" customWidth="1"/>
    <col min="7" max="7" width="23.375" customWidth="1"/>
  </cols>
  <sheetData>
    <row r="2" spans="3:7" ht="20.25">
      <c r="C2" s="284" t="s">
        <v>445</v>
      </c>
      <c r="D2" s="284"/>
      <c r="E2" s="284"/>
      <c r="F2" s="284"/>
      <c r="G2" s="284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159"/>
      <c r="G9" s="160"/>
    </row>
    <row r="10" spans="3:7" ht="15.75">
      <c r="C10" s="104">
        <v>214</v>
      </c>
      <c r="D10" s="33" t="s">
        <v>69</v>
      </c>
      <c r="E10" s="158"/>
      <c r="F10" s="159"/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45">
        <f>F19+'تقرير المصروفات '!E134</f>
        <v>112799.25</v>
      </c>
      <c r="F19" s="211">
        <v>106972.5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112799.25</v>
      </c>
      <c r="F22" s="161">
        <f>SUM(F15:F21)</f>
        <v>106972.5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184592</v>
      </c>
      <c r="F25" s="204">
        <v>159592</v>
      </c>
      <c r="G25" s="160"/>
    </row>
    <row r="26" spans="3:7" ht="15.75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289324.75</v>
      </c>
      <c r="F26" s="204">
        <v>292151.5</v>
      </c>
      <c r="G26" s="160"/>
    </row>
    <row r="27" spans="3:7" ht="16.5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8">
      <c r="C28" s="112"/>
      <c r="D28" s="113" t="s">
        <v>432</v>
      </c>
      <c r="E28" s="164">
        <f>SUM(E25:E27)</f>
        <v>473916.75</v>
      </c>
      <c r="F28" s="164">
        <f>SUM(F25:F27)</f>
        <v>451743.5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2" t="s">
        <v>433</v>
      </c>
      <c r="D30" s="283"/>
      <c r="E30" s="166">
        <f>E13+E22+E28</f>
        <v>586716</v>
      </c>
      <c r="F30" s="166">
        <f>F13+F22+F28</f>
        <v>558716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5" t="s">
        <v>176</v>
      </c>
      <c r="C3" s="285"/>
      <c r="D3" s="285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G8" sqref="G8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47000</v>
      </c>
      <c r="E32" s="117"/>
      <c r="F32" s="123">
        <v>31105</v>
      </c>
      <c r="G32" s="126" t="s">
        <v>142</v>
      </c>
      <c r="H32" s="175">
        <f>'تقرير الايرادات والتبرعات '!G10</f>
        <v>72000</v>
      </c>
      <c r="J32" s="140">
        <f t="shared" si="0"/>
        <v>25000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/>
      <c r="J38" s="140">
        <f t="shared" si="0"/>
        <v>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47000</v>
      </c>
      <c r="E39" s="117"/>
      <c r="F39" s="124">
        <v>31105007</v>
      </c>
      <c r="G39" s="125" t="s">
        <v>156</v>
      </c>
      <c r="H39" s="175"/>
      <c r="J39" s="140">
        <f t="shared" si="0"/>
        <v>-47000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47000</v>
      </c>
      <c r="E48" s="119"/>
      <c r="F48" s="128"/>
      <c r="G48" s="50" t="s">
        <v>42</v>
      </c>
      <c r="H48" s="177">
        <f>H7+H8+H17+H26+H32+H43</f>
        <v>72000</v>
      </c>
      <c r="J48" s="51">
        <f>H48-D48</f>
        <v>25000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159592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184592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2024-03-07T16:29:13Z</dcterms:modified>
</cp:coreProperties>
</file>